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830" windowWidth="11580" windowHeight="6795" tabRatio="753" activeTab="0"/>
  </bookViews>
  <sheets>
    <sheet name="Andre utlån - nytegning" sheetId="1" r:id="rId1"/>
  </sheets>
  <definedNames>
    <definedName name="_xlnm.Print_Area" localSheetId="0">'Andre utlån - nytegning'!$A$1:$I$44</definedName>
  </definedNames>
  <calcPr fullCalcOnLoad="1"/>
</workbook>
</file>

<file path=xl/sharedStrings.xml><?xml version="1.0" encoding="utf-8"?>
<sst xmlns="http://schemas.openxmlformats.org/spreadsheetml/2006/main" count="29" uniqueCount="24">
  <si>
    <t>År</t>
  </si>
  <si>
    <t>Personbillån</t>
  </si>
  <si>
    <t>Andre billån 1)</t>
  </si>
  <si>
    <t>Totale billån</t>
  </si>
  <si>
    <t>Øvrige utlån</t>
  </si>
  <si>
    <t>Totale invest.</t>
  </si>
  <si>
    <t xml:space="preserve">Andre utlån (nytegning) </t>
  </si>
  <si>
    <t>for medlemmer i Finansieringsselskapenes Forening</t>
  </si>
  <si>
    <t>1990 2)</t>
  </si>
  <si>
    <t>1)</t>
  </si>
  <si>
    <t>1) Andre billån er inkl. personbillån for årene 1990-1993</t>
  </si>
  <si>
    <t>2) Fordeling mellom personbillån og øvirge utlån er foretatt av FF</t>
  </si>
  <si>
    <t>Bruddet i statistikken skyldes endret og mer detaljert rapportering. "Personbillån" tilsvarer "Personbiler", "Andre billån" utgjør i det alt vesentlige "Transportmidler", mens øvrige utlån er delt på en del nye grupperinger</t>
  </si>
  <si>
    <t>Personbiler</t>
  </si>
  <si>
    <t>Transportmidler</t>
  </si>
  <si>
    <t>Kontor/data</t>
  </si>
  <si>
    <t>Industr. Utstyr/maskiner</t>
  </si>
  <si>
    <t>Skip, fly, tog og trikk</t>
  </si>
  <si>
    <t>Bygn./fast eiendom</t>
  </si>
  <si>
    <t>Annet</t>
  </si>
  <si>
    <t>Totale investeringer</t>
  </si>
  <si>
    <t>Tall i mill.kr.</t>
  </si>
  <si>
    <t>2020 - 2. kv.</t>
  </si>
  <si>
    <t>Busser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</si>
</sst>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_);\(#,##0.0\)"/>
    <numFmt numFmtId="181" formatCode="_ * #,##0.0_ ;_ * \-#,##0.0_ ;_ * &quot;-&quot;??_ ;_ @_ "/>
    <numFmt numFmtId="182" formatCode="_ * #,##0_ ;_ * \-#,##0_ ;_ * &quot;-&quot;??_ ;_ @_ "/>
    <numFmt numFmtId="183" formatCode="#,##0,"/>
    <numFmt numFmtId="184" formatCode="0.0"/>
    <numFmt numFmtId="185" formatCode="_ * #,##0.000_ ;_ * \-#,##0.000_ ;_ * &quot;-&quot;??_ ;_ @_ "/>
    <numFmt numFmtId="186" formatCode="_ * #,##0.0_ ;_ * \-#,##0.0_ ;_ * &quot;-&quot;?_ ;_ @_ "/>
    <numFmt numFmtId="187" formatCode="_(* #,##0.0_);_(* \(#,##0.0\);_(* &quot;-&quot;?_);_(@_)"/>
    <numFmt numFmtId="188" formatCode="#,##0.0"/>
    <numFmt numFmtId="189" formatCode="[$-414]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 applyProtection="1">
      <alignment/>
      <protection/>
    </xf>
    <xf numFmtId="180" fontId="22" fillId="0" borderId="12" xfId="0" applyNumberFormat="1" applyFont="1" applyFill="1" applyBorder="1" applyAlignment="1" applyProtection="1">
      <alignment horizontal="center"/>
      <protection/>
    </xf>
    <xf numFmtId="180" fontId="22" fillId="0" borderId="13" xfId="0" applyNumberFormat="1" applyFont="1" applyFill="1" applyBorder="1" applyAlignment="1" applyProtection="1">
      <alignment/>
      <protection/>
    </xf>
    <xf numFmtId="0" fontId="22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180" fontId="22" fillId="0" borderId="20" xfId="0" applyNumberFormat="1" applyFont="1" applyFill="1" applyBorder="1" applyAlignment="1" applyProtection="1">
      <alignment/>
      <protection/>
    </xf>
    <xf numFmtId="180" fontId="22" fillId="0" borderId="0" xfId="0" applyNumberFormat="1" applyFont="1" applyFill="1" applyBorder="1" applyAlignment="1" applyProtection="1">
      <alignment/>
      <protection/>
    </xf>
    <xf numFmtId="0" fontId="22" fillId="0" borderId="21" xfId="0" applyFont="1" applyFill="1" applyBorder="1" applyAlignment="1">
      <alignment/>
    </xf>
    <xf numFmtId="188" fontId="22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180" fontId="22" fillId="0" borderId="21" xfId="0" applyNumberFormat="1" applyFont="1" applyFill="1" applyBorder="1" applyAlignment="1" applyProtection="1">
      <alignment/>
      <protection/>
    </xf>
    <xf numFmtId="180" fontId="22" fillId="0" borderId="22" xfId="0" applyNumberFormat="1" applyFont="1" applyFill="1" applyBorder="1" applyAlignment="1" applyProtection="1">
      <alignment/>
      <protection/>
    </xf>
    <xf numFmtId="0" fontId="22" fillId="0" borderId="12" xfId="0" applyFont="1" applyFill="1" applyBorder="1" applyAlignment="1">
      <alignment horizontal="center"/>
    </xf>
    <xf numFmtId="180" fontId="22" fillId="0" borderId="14" xfId="0" applyNumberFormat="1" applyFont="1" applyFill="1" applyBorder="1" applyAlignment="1" applyProtection="1">
      <alignment/>
      <protection/>
    </xf>
    <xf numFmtId="180" fontId="22" fillId="0" borderId="23" xfId="0" applyNumberFormat="1" applyFont="1" applyFill="1" applyBorder="1" applyAlignment="1" applyProtection="1">
      <alignment/>
      <protection/>
    </xf>
    <xf numFmtId="184" fontId="22" fillId="0" borderId="21" xfId="0" applyNumberFormat="1" applyFont="1" applyFill="1" applyBorder="1" applyAlignment="1">
      <alignment/>
    </xf>
    <xf numFmtId="188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4" xfId="0" applyNumberFormat="1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centerContinuous" vertical="center"/>
    </xf>
    <xf numFmtId="188" fontId="23" fillId="0" borderId="22" xfId="0" applyNumberFormat="1" applyFont="1" applyFill="1" applyBorder="1" applyAlignment="1">
      <alignment/>
    </xf>
    <xf numFmtId="180" fontId="23" fillId="0" borderId="13" xfId="0" applyNumberFormat="1" applyFont="1" applyFill="1" applyBorder="1" applyAlignment="1" applyProtection="1">
      <alignment/>
      <protection/>
    </xf>
    <xf numFmtId="0" fontId="22" fillId="35" borderId="0" xfId="0" applyFont="1" applyFill="1" applyAlignment="1">
      <alignment horizontal="left" wrapText="1"/>
    </xf>
    <xf numFmtId="0" fontId="22" fillId="35" borderId="0" xfId="0" applyFont="1" applyFill="1" applyAlignment="1">
      <alignment horizontal="left"/>
    </xf>
    <xf numFmtId="181" fontId="22" fillId="0" borderId="0" xfId="39" applyNumberFormat="1" applyFont="1" applyFill="1" applyBorder="1" applyAlignment="1">
      <alignment horizontal="center" vertical="center" wrapText="1"/>
    </xf>
    <xf numFmtId="181" fontId="22" fillId="0" borderId="21" xfId="39" applyNumberFormat="1" applyFont="1" applyFill="1" applyBorder="1" applyAlignment="1">
      <alignment horizontal="left" vertical="center" wrapText="1"/>
    </xf>
    <xf numFmtId="181" fontId="22" fillId="0" borderId="26" xfId="39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81" fontId="22" fillId="0" borderId="27" xfId="39" applyNumberFormat="1" applyFont="1" applyFill="1" applyBorder="1" applyAlignment="1">
      <alignment horizontal="center" vertical="center" wrapText="1"/>
    </xf>
    <xf numFmtId="181" fontId="43" fillId="0" borderId="22" xfId="39" applyNumberFormat="1" applyFont="1" applyFill="1" applyBorder="1" applyAlignment="1">
      <alignment horizontal="right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A26:F38" comment="" totalsRowShown="0">
  <autoFilter ref="A26:F38"/>
  <tableColumns count="6">
    <tableColumn id="1" name="År"/>
    <tableColumn id="2" name="Personbillån"/>
    <tableColumn id="3" name="Andre billån 1)"/>
    <tableColumn id="4" name="Totale billån"/>
    <tableColumn id="5" name="Øvrige utlån"/>
    <tableColumn id="6" name="Totale invest.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5:J24" comment="" totalsRowShown="0">
  <autoFilter ref="A5:J24"/>
  <tableColumns count="10">
    <tableColumn id="1" name="År"/>
    <tableColumn id="2" name="Personbiler"/>
    <tableColumn id="3" name="Transportmidler"/>
    <tableColumn id="10" name="Busser"/>
    <tableColumn id="4" name="Kontor/data"/>
    <tableColumn id="5" name="Industr. Utstyr/maskiner"/>
    <tableColumn id="6" name="Skip, fly, tog og trikk"/>
    <tableColumn id="7" name="Bygn./fast eiendom"/>
    <tableColumn id="8" name="Annet"/>
    <tableColumn id="9" name="Totale investeringer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selection activeCell="L9" sqref="L9"/>
    </sheetView>
  </sheetViews>
  <sheetFormatPr defaultColWidth="9.140625" defaultRowHeight="12.75"/>
  <cols>
    <col min="1" max="1" width="15.140625" style="2" customWidth="1"/>
    <col min="2" max="10" width="18.7109375" style="2" customWidth="1"/>
    <col min="11" max="16384" width="9.140625" style="2" customWidth="1"/>
  </cols>
  <sheetData>
    <row r="1" spans="1:10" ht="28.5" customHeight="1">
      <c r="A1" s="6" t="s">
        <v>6</v>
      </c>
      <c r="B1" s="3"/>
      <c r="C1" s="3"/>
      <c r="D1" s="3"/>
      <c r="E1" s="3"/>
      <c r="F1" s="3"/>
      <c r="G1" s="3"/>
      <c r="H1" s="3"/>
      <c r="I1" s="3"/>
      <c r="J1" s="34"/>
    </row>
    <row r="2" spans="1:10" ht="15.75">
      <c r="A2" s="5" t="s">
        <v>7</v>
      </c>
      <c r="B2" s="1"/>
      <c r="C2" s="1"/>
      <c r="D2" s="1"/>
      <c r="E2" s="1"/>
      <c r="F2" s="1"/>
      <c r="G2" s="1"/>
      <c r="H2" s="1"/>
      <c r="I2" s="1"/>
      <c r="J2" s="34"/>
    </row>
    <row r="3" spans="1:10" ht="12.75" customHeight="1">
      <c r="A3" s="4"/>
      <c r="B3" s="4"/>
      <c r="C3" s="4"/>
      <c r="D3" s="4"/>
      <c r="E3" s="4"/>
      <c r="F3" s="4"/>
      <c r="G3" s="1"/>
      <c r="H3" s="1"/>
      <c r="I3" s="1"/>
      <c r="J3" s="34"/>
    </row>
    <row r="4" spans="1:10" ht="12.75" customHeight="1">
      <c r="A4" s="1" t="s">
        <v>21</v>
      </c>
      <c r="B4" s="1"/>
      <c r="C4" s="1"/>
      <c r="D4" s="1"/>
      <c r="E4" s="1"/>
      <c r="F4" s="1"/>
      <c r="G4" s="1"/>
      <c r="H4" s="1"/>
      <c r="I4" s="1"/>
      <c r="J4" s="34"/>
    </row>
    <row r="5" spans="1:10" ht="45.75" customHeight="1">
      <c r="A5" s="14" t="s">
        <v>0</v>
      </c>
      <c r="B5" s="15" t="s">
        <v>13</v>
      </c>
      <c r="C5" s="16" t="s">
        <v>14</v>
      </c>
      <c r="D5" s="17" t="s">
        <v>23</v>
      </c>
      <c r="E5" s="15" t="s">
        <v>15</v>
      </c>
      <c r="F5" s="15" t="s">
        <v>16</v>
      </c>
      <c r="G5" s="17" t="s">
        <v>17</v>
      </c>
      <c r="H5" s="18" t="s">
        <v>18</v>
      </c>
      <c r="I5" s="18" t="s">
        <v>19</v>
      </c>
      <c r="J5" s="35" t="s">
        <v>20</v>
      </c>
    </row>
    <row r="6" spans="1:10" ht="18" customHeight="1">
      <c r="A6" s="44" t="s">
        <v>22</v>
      </c>
      <c r="B6" s="45">
        <f>17078.1+1871.5</f>
        <v>18949.6</v>
      </c>
      <c r="C6" s="45">
        <f>1674.6+785.5</f>
        <v>2460.1</v>
      </c>
      <c r="D6" s="45">
        <v>65</v>
      </c>
      <c r="E6" s="45">
        <v>30.9</v>
      </c>
      <c r="F6" s="43">
        <v>688.1</v>
      </c>
      <c r="G6" s="41">
        <v>179.9</v>
      </c>
      <c r="H6" s="42">
        <v>5</v>
      </c>
      <c r="I6" s="42">
        <f>185.8+3346.1</f>
        <v>3531.9</v>
      </c>
      <c r="J6" s="46">
        <f>SUM(B6:I6)</f>
        <v>25910.5</v>
      </c>
    </row>
    <row r="7" spans="1:10" ht="19.5" customHeight="1">
      <c r="A7" s="23">
        <v>2019</v>
      </c>
      <c r="B7" s="19">
        <f>SUM(40279.9+5335.3)</f>
        <v>45615.200000000004</v>
      </c>
      <c r="C7" s="19">
        <f>4032.4+2080.9</f>
        <v>6113.3</v>
      </c>
      <c r="D7" s="19"/>
      <c r="E7" s="19">
        <v>80.9</v>
      </c>
      <c r="F7" s="19">
        <v>1235</v>
      </c>
      <c r="G7" s="20">
        <v>588.3</v>
      </c>
      <c r="H7" s="29">
        <v>2.5</v>
      </c>
      <c r="I7" s="22">
        <f>SUM(397.4+5755.2)</f>
        <v>6152.599999999999</v>
      </c>
      <c r="J7" s="37">
        <f>SUM(B7:I7)</f>
        <v>59787.80000000001</v>
      </c>
    </row>
    <row r="8" spans="1:10" ht="19.5" customHeight="1">
      <c r="A8" s="26">
        <v>2018</v>
      </c>
      <c r="B8" s="27">
        <v>47709</v>
      </c>
      <c r="C8" s="27">
        <v>6072.6</v>
      </c>
      <c r="D8" s="20"/>
      <c r="E8" s="24">
        <v>46.6</v>
      </c>
      <c r="F8" s="27">
        <v>1219.1</v>
      </c>
      <c r="G8" s="20">
        <v>368.8</v>
      </c>
      <c r="H8" s="29">
        <v>222.5</v>
      </c>
      <c r="I8" s="22">
        <v>5797.3</v>
      </c>
      <c r="J8" s="37">
        <f>SUM(B8:I8)</f>
        <v>61435.9</v>
      </c>
    </row>
    <row r="9" spans="1:10" ht="19.5" customHeight="1">
      <c r="A9" s="26">
        <v>2017</v>
      </c>
      <c r="B9" s="27">
        <f>SUM(40593.8+5804.4)</f>
        <v>46398.200000000004</v>
      </c>
      <c r="C9" s="27">
        <f>SUM(3674.9+1786.6)</f>
        <v>5461.5</v>
      </c>
      <c r="D9" s="20"/>
      <c r="E9" s="28">
        <v>280.7</v>
      </c>
      <c r="F9" s="27">
        <v>1216.1</v>
      </c>
      <c r="G9" s="20">
        <v>308.7</v>
      </c>
      <c r="H9" s="21">
        <v>124.3</v>
      </c>
      <c r="I9" s="22">
        <f>SUM(532.7+4664.5)</f>
        <v>5197.2</v>
      </c>
      <c r="J9" s="37">
        <f>SUM(B9:I9)</f>
        <v>58986.7</v>
      </c>
    </row>
    <row r="10" spans="1:10" ht="19.5" customHeight="1">
      <c r="A10" s="26">
        <v>2016</v>
      </c>
      <c r="B10" s="27">
        <f>33712.7+4886.6</f>
        <v>38599.299999999996</v>
      </c>
      <c r="C10" s="27">
        <f>3589.2+1660.7</f>
        <v>5249.9</v>
      </c>
      <c r="D10" s="20"/>
      <c r="E10" s="28">
        <v>196.3</v>
      </c>
      <c r="F10" s="27">
        <v>1082.2</v>
      </c>
      <c r="G10" s="20">
        <v>624</v>
      </c>
      <c r="H10" s="29">
        <v>0.972</v>
      </c>
      <c r="I10" s="22">
        <f>390.2+3507.1</f>
        <v>3897.2999999999997</v>
      </c>
      <c r="J10" s="37">
        <f>SUM(B10:I10)</f>
        <v>49649.972</v>
      </c>
    </row>
    <row r="11" spans="1:10" ht="19.5" customHeight="1">
      <c r="A11" s="26">
        <v>2015</v>
      </c>
      <c r="B11" s="27">
        <f>SUM(29963.1+4001.2)</f>
        <v>33964.299999999996</v>
      </c>
      <c r="C11" s="27">
        <f>3103.6+1600</f>
        <v>4703.6</v>
      </c>
      <c r="D11" s="20"/>
      <c r="E11" s="28">
        <v>65.9</v>
      </c>
      <c r="F11" s="27">
        <v>867.5</v>
      </c>
      <c r="G11" s="20">
        <v>249.9</v>
      </c>
      <c r="H11" s="21">
        <v>2.6</v>
      </c>
      <c r="I11" s="22">
        <f>328.2+3484</f>
        <v>3812.2</v>
      </c>
      <c r="J11" s="37">
        <f>SUM(B11:I11)</f>
        <v>43665.99999999999</v>
      </c>
    </row>
    <row r="12" spans="1:10" ht="19.5" customHeight="1">
      <c r="A12" s="26">
        <v>2014</v>
      </c>
      <c r="B12" s="10">
        <f>SUM(25331.8+3437)</f>
        <v>28768.8</v>
      </c>
      <c r="C12" s="10">
        <f>SUM(2711.9+1600)</f>
        <v>4311.9</v>
      </c>
      <c r="D12" s="10"/>
      <c r="E12" s="10">
        <v>13.8</v>
      </c>
      <c r="F12" s="10">
        <v>785.6</v>
      </c>
      <c r="G12" s="12">
        <v>290.2</v>
      </c>
      <c r="H12" s="21">
        <v>0</v>
      </c>
      <c r="I12" s="22">
        <v>3506</v>
      </c>
      <c r="J12" s="37">
        <f>SUM(B12:I12)</f>
        <v>37676.299999999996</v>
      </c>
    </row>
    <row r="13" spans="1:10" ht="19.5" customHeight="1">
      <c r="A13" s="23">
        <v>2013</v>
      </c>
      <c r="B13" s="24">
        <f>23952.8+3127.5</f>
        <v>27080.3</v>
      </c>
      <c r="C13" s="24">
        <f>2851.9+1450.9</f>
        <v>4302.8</v>
      </c>
      <c r="D13" s="24"/>
      <c r="E13" s="24">
        <v>14</v>
      </c>
      <c r="F13" s="24">
        <v>704.2</v>
      </c>
      <c r="G13" s="25">
        <v>145.3</v>
      </c>
      <c r="H13" s="21">
        <v>6.9</v>
      </c>
      <c r="I13" s="22">
        <f>675.2+2927.5</f>
        <v>3602.7</v>
      </c>
      <c r="J13" s="37">
        <f>SUM(B13:I13)</f>
        <v>35856.2</v>
      </c>
    </row>
    <row r="14" spans="1:10" ht="19.5" customHeight="1">
      <c r="A14" s="26">
        <v>2012</v>
      </c>
      <c r="B14" s="10">
        <f>SUM(22029+3411)</f>
        <v>25440</v>
      </c>
      <c r="C14" s="10">
        <f>SUM(2647+1455)</f>
        <v>4102</v>
      </c>
      <c r="D14" s="10"/>
      <c r="E14" s="10">
        <v>15</v>
      </c>
      <c r="F14" s="10">
        <v>773</v>
      </c>
      <c r="G14" s="12">
        <v>107</v>
      </c>
      <c r="H14" s="21">
        <v>3.9</v>
      </c>
      <c r="I14" s="22">
        <f>SUM(712+2597)</f>
        <v>3309</v>
      </c>
      <c r="J14" s="37">
        <f>SUM(B14:I14)</f>
        <v>33749.9</v>
      </c>
    </row>
    <row r="15" spans="1:10" ht="19.5" customHeight="1">
      <c r="A15" s="26">
        <v>2011</v>
      </c>
      <c r="B15" s="10">
        <v>24037.1</v>
      </c>
      <c r="C15" s="10">
        <v>3865.9</v>
      </c>
      <c r="D15" s="10"/>
      <c r="E15" s="10">
        <v>78.2</v>
      </c>
      <c r="F15" s="10">
        <v>731.9</v>
      </c>
      <c r="G15" s="12">
        <v>146.1</v>
      </c>
      <c r="H15" s="21">
        <v>13.1</v>
      </c>
      <c r="I15" s="22">
        <v>3128.5</v>
      </c>
      <c r="J15" s="37">
        <f>SUM(B15:I15)</f>
        <v>32000.8</v>
      </c>
    </row>
    <row r="16" spans="1:10" ht="19.5" customHeight="1">
      <c r="A16" s="26">
        <v>2010</v>
      </c>
      <c r="B16" s="10">
        <v>22174.8</v>
      </c>
      <c r="C16" s="10">
        <v>3292.6</v>
      </c>
      <c r="D16" s="10"/>
      <c r="E16" s="10">
        <v>40.4</v>
      </c>
      <c r="F16" s="10">
        <v>648.4</v>
      </c>
      <c r="G16" s="12">
        <v>90</v>
      </c>
      <c r="H16" s="21">
        <v>31.8</v>
      </c>
      <c r="I16" s="22">
        <v>2601.9</v>
      </c>
      <c r="J16" s="37">
        <f>SUM(B16:I16)</f>
        <v>28879.9</v>
      </c>
    </row>
    <row r="17" spans="1:10" ht="19.5" customHeight="1">
      <c r="A17" s="26">
        <v>2009</v>
      </c>
      <c r="B17" s="10">
        <v>19268.5</v>
      </c>
      <c r="C17" s="10">
        <v>3339.3</v>
      </c>
      <c r="D17" s="10"/>
      <c r="E17" s="10">
        <v>51.7</v>
      </c>
      <c r="F17" s="10">
        <v>694.3</v>
      </c>
      <c r="G17" s="12">
        <v>235.6</v>
      </c>
      <c r="H17" s="21">
        <v>35.4</v>
      </c>
      <c r="I17" s="22">
        <v>2623.3</v>
      </c>
      <c r="J17" s="37">
        <f>SUM(B17:I17)</f>
        <v>26248.1</v>
      </c>
    </row>
    <row r="18" spans="1:10" ht="19.5" customHeight="1">
      <c r="A18" s="26">
        <v>2008</v>
      </c>
      <c r="B18" s="10">
        <v>17862.7</v>
      </c>
      <c r="C18" s="10">
        <v>3557.1</v>
      </c>
      <c r="D18" s="10"/>
      <c r="E18" s="10">
        <v>39.8</v>
      </c>
      <c r="F18" s="10">
        <v>675.5</v>
      </c>
      <c r="G18" s="12">
        <v>243.7</v>
      </c>
      <c r="H18" s="21">
        <v>29.5</v>
      </c>
      <c r="I18" s="22">
        <v>2734.9</v>
      </c>
      <c r="J18" s="37">
        <f>SUM(B18:I18)</f>
        <v>25143.2</v>
      </c>
    </row>
    <row r="19" spans="1:10" ht="19.5" customHeight="1">
      <c r="A19" s="26">
        <v>2007</v>
      </c>
      <c r="B19" s="10">
        <v>19124.3</v>
      </c>
      <c r="C19" s="10">
        <v>3848.7</v>
      </c>
      <c r="D19" s="10"/>
      <c r="E19" s="10">
        <v>166.3</v>
      </c>
      <c r="F19" s="10">
        <v>710.4</v>
      </c>
      <c r="G19" s="12">
        <v>226.6</v>
      </c>
      <c r="H19" s="21">
        <v>46</v>
      </c>
      <c r="I19" s="22">
        <v>3634.5</v>
      </c>
      <c r="J19" s="37">
        <f>SUM(B19:I19)</f>
        <v>27756.8</v>
      </c>
    </row>
    <row r="20" spans="1:10" ht="19.5" customHeight="1">
      <c r="A20" s="26">
        <v>2006</v>
      </c>
      <c r="B20" s="10">
        <v>17806.8</v>
      </c>
      <c r="C20" s="10">
        <v>3380.9</v>
      </c>
      <c r="D20" s="10"/>
      <c r="E20" s="10">
        <v>61.1</v>
      </c>
      <c r="F20" s="10">
        <v>617.4</v>
      </c>
      <c r="G20" s="12">
        <v>65</v>
      </c>
      <c r="H20" s="21">
        <v>54.1</v>
      </c>
      <c r="I20" s="22">
        <v>3527.3</v>
      </c>
      <c r="J20" s="37">
        <f>SUM(B20:I20)</f>
        <v>25512.6</v>
      </c>
    </row>
    <row r="21" spans="1:10" ht="19.5" customHeight="1">
      <c r="A21" s="26">
        <v>2005</v>
      </c>
      <c r="B21" s="10">
        <v>16350.6</v>
      </c>
      <c r="C21" s="10">
        <v>3019.3</v>
      </c>
      <c r="D21" s="10"/>
      <c r="E21" s="10">
        <v>79.1</v>
      </c>
      <c r="F21" s="10">
        <v>995.9</v>
      </c>
      <c r="G21" s="12">
        <v>172</v>
      </c>
      <c r="H21" s="21">
        <v>49.1</v>
      </c>
      <c r="I21" s="22">
        <v>1495</v>
      </c>
      <c r="J21" s="37">
        <f>SUM(B21:I21)</f>
        <v>22161</v>
      </c>
    </row>
    <row r="22" spans="1:10" ht="19.5" customHeight="1">
      <c r="A22" s="26">
        <v>2004</v>
      </c>
      <c r="B22" s="10">
        <v>15202.6</v>
      </c>
      <c r="C22" s="10">
        <v>2718.5</v>
      </c>
      <c r="D22" s="10"/>
      <c r="E22" s="10">
        <v>46</v>
      </c>
      <c r="F22" s="10">
        <v>628.4</v>
      </c>
      <c r="G22" s="12">
        <v>22.7</v>
      </c>
      <c r="H22" s="21">
        <v>31.1</v>
      </c>
      <c r="I22" s="22">
        <v>1214</v>
      </c>
      <c r="J22" s="37">
        <f>SUM(B22:I22)</f>
        <v>19863.3</v>
      </c>
    </row>
    <row r="23" spans="1:10" ht="19.5" customHeight="1">
      <c r="A23" s="26">
        <v>2003</v>
      </c>
      <c r="B23" s="10">
        <v>12659.7</v>
      </c>
      <c r="C23" s="10">
        <v>2172.9</v>
      </c>
      <c r="D23" s="10"/>
      <c r="E23" s="10">
        <v>44.9</v>
      </c>
      <c r="F23" s="10">
        <v>427.2</v>
      </c>
      <c r="G23" s="12">
        <v>7.1</v>
      </c>
      <c r="H23" s="21">
        <v>52.5</v>
      </c>
      <c r="I23" s="22">
        <v>681.3</v>
      </c>
      <c r="J23" s="37">
        <f>SUM(B23:I23)</f>
        <v>16045.6</v>
      </c>
    </row>
    <row r="24" spans="1:10" ht="19.5" customHeight="1">
      <c r="A24" s="31">
        <v>2002</v>
      </c>
      <c r="B24" s="20">
        <v>10446.6</v>
      </c>
      <c r="C24" s="20">
        <v>2007.7</v>
      </c>
      <c r="D24" s="20"/>
      <c r="E24" s="20">
        <v>56.2</v>
      </c>
      <c r="F24" s="20">
        <v>332.2</v>
      </c>
      <c r="G24" s="20">
        <v>50</v>
      </c>
      <c r="H24" s="32">
        <v>69.4</v>
      </c>
      <c r="I24" s="30">
        <v>600.6</v>
      </c>
      <c r="J24" s="37">
        <f>SUM(B24:I24)</f>
        <v>13562.700000000003</v>
      </c>
    </row>
    <row r="25" spans="1:10" ht="59.25" customHeight="1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34"/>
    </row>
    <row r="26" spans="1:10" ht="34.5" customHeight="1">
      <c r="A26" s="7" t="s">
        <v>0</v>
      </c>
      <c r="B26" s="8" t="s">
        <v>1</v>
      </c>
      <c r="C26" s="9" t="s">
        <v>2</v>
      </c>
      <c r="D26" s="8" t="s">
        <v>3</v>
      </c>
      <c r="E26" s="8" t="s">
        <v>4</v>
      </c>
      <c r="F26" s="36" t="s">
        <v>5</v>
      </c>
      <c r="G26" s="1"/>
      <c r="H26" s="1"/>
      <c r="I26" s="1"/>
      <c r="J26" s="34"/>
    </row>
    <row r="27" spans="1:10" ht="19.5" customHeight="1">
      <c r="A27" s="13">
        <v>2001</v>
      </c>
      <c r="B27" s="10">
        <v>9694.2</v>
      </c>
      <c r="C27" s="10">
        <v>2035.2</v>
      </c>
      <c r="D27" s="10">
        <v>11729.4</v>
      </c>
      <c r="E27" s="10">
        <v>1647.8</v>
      </c>
      <c r="F27" s="38">
        <v>13377.2</v>
      </c>
      <c r="G27" s="1"/>
      <c r="H27" s="1"/>
      <c r="I27" s="1"/>
      <c r="J27" s="34"/>
    </row>
    <row r="28" spans="1:10" ht="19.5" customHeight="1">
      <c r="A28" s="13">
        <v>2000</v>
      </c>
      <c r="B28" s="10">
        <v>9128.5</v>
      </c>
      <c r="C28" s="10">
        <v>1023.7</v>
      </c>
      <c r="D28" s="10">
        <v>10152.2</v>
      </c>
      <c r="E28" s="10">
        <v>1020.6</v>
      </c>
      <c r="F28" s="38">
        <v>12202.8</v>
      </c>
      <c r="G28" s="1"/>
      <c r="H28" s="1"/>
      <c r="I28" s="1"/>
      <c r="J28" s="34"/>
    </row>
    <row r="29" spans="1:10" ht="19.5" customHeight="1">
      <c r="A29" s="13">
        <v>1999</v>
      </c>
      <c r="B29" s="10">
        <v>8273.1</v>
      </c>
      <c r="C29" s="10">
        <v>912.9</v>
      </c>
      <c r="D29" s="10">
        <v>9186</v>
      </c>
      <c r="E29" s="10">
        <v>2066.7</v>
      </c>
      <c r="F29" s="38">
        <v>11252.8</v>
      </c>
      <c r="G29" s="1"/>
      <c r="H29" s="1"/>
      <c r="I29" s="1"/>
      <c r="J29" s="34"/>
    </row>
    <row r="30" spans="1:10" ht="19.5" customHeight="1">
      <c r="A30" s="13">
        <v>1998</v>
      </c>
      <c r="B30" s="10">
        <v>7984.2</v>
      </c>
      <c r="C30" s="10">
        <v>683.9</v>
      </c>
      <c r="D30" s="10">
        <v>8668.1</v>
      </c>
      <c r="E30" s="10">
        <v>2081.1</v>
      </c>
      <c r="F30" s="38">
        <v>10749.2</v>
      </c>
      <c r="G30" s="1"/>
      <c r="H30" s="1"/>
      <c r="I30" s="1"/>
      <c r="J30" s="34"/>
    </row>
    <row r="31" spans="1:10" ht="19.5" customHeight="1">
      <c r="A31" s="13">
        <v>1997</v>
      </c>
      <c r="B31" s="10">
        <v>7446.4</v>
      </c>
      <c r="C31" s="10">
        <v>574.5</v>
      </c>
      <c r="D31" s="10">
        <v>8020.9</v>
      </c>
      <c r="E31" s="10">
        <v>1703</v>
      </c>
      <c r="F31" s="38">
        <v>9723.9</v>
      </c>
      <c r="G31" s="1"/>
      <c r="H31" s="1"/>
      <c r="I31" s="1"/>
      <c r="J31" s="34"/>
    </row>
    <row r="32" spans="1:10" ht="19.5" customHeight="1">
      <c r="A32" s="13">
        <v>1996</v>
      </c>
      <c r="B32" s="10">
        <v>6088.1</v>
      </c>
      <c r="C32" s="10">
        <v>437.4</v>
      </c>
      <c r="D32" s="10">
        <v>6525.5</v>
      </c>
      <c r="E32" s="10">
        <v>1444.8</v>
      </c>
      <c r="F32" s="38">
        <v>7970.4</v>
      </c>
      <c r="G32" s="1"/>
      <c r="H32" s="1"/>
      <c r="I32" s="1"/>
      <c r="J32" s="34"/>
    </row>
    <row r="33" spans="1:10" ht="19.5" customHeight="1">
      <c r="A33" s="13">
        <v>1995</v>
      </c>
      <c r="B33" s="10">
        <v>5093.8</v>
      </c>
      <c r="C33" s="10">
        <v>543.6</v>
      </c>
      <c r="D33" s="10">
        <v>5637.4</v>
      </c>
      <c r="E33" s="10">
        <v>1025</v>
      </c>
      <c r="F33" s="38">
        <v>6662.4</v>
      </c>
      <c r="G33" s="1"/>
      <c r="H33" s="1"/>
      <c r="I33" s="1"/>
      <c r="J33" s="34"/>
    </row>
    <row r="34" spans="1:10" ht="19.5" customHeight="1">
      <c r="A34" s="13">
        <v>1994</v>
      </c>
      <c r="B34" s="10">
        <v>4184.6</v>
      </c>
      <c r="C34" s="10">
        <v>667.2</v>
      </c>
      <c r="D34" s="10">
        <v>4851.8</v>
      </c>
      <c r="E34" s="10">
        <v>877.7</v>
      </c>
      <c r="F34" s="38">
        <v>5729.5</v>
      </c>
      <c r="G34" s="1"/>
      <c r="H34" s="1"/>
      <c r="I34" s="1"/>
      <c r="J34" s="34"/>
    </row>
    <row r="35" spans="1:10" ht="19.5" customHeight="1">
      <c r="A35" s="13">
        <v>1993</v>
      </c>
      <c r="B35" s="10">
        <v>2996.2</v>
      </c>
      <c r="C35" s="11" t="s">
        <v>9</v>
      </c>
      <c r="D35" s="10">
        <v>2996.2</v>
      </c>
      <c r="E35" s="10">
        <v>841.4</v>
      </c>
      <c r="F35" s="38">
        <v>3837.6</v>
      </c>
      <c r="G35" s="1"/>
      <c r="H35" s="1"/>
      <c r="I35" s="1"/>
      <c r="J35" s="34"/>
    </row>
    <row r="36" spans="1:10" ht="19.5" customHeight="1">
      <c r="A36" s="13">
        <v>1992</v>
      </c>
      <c r="B36" s="10">
        <v>2265</v>
      </c>
      <c r="C36" s="11" t="s">
        <v>9</v>
      </c>
      <c r="D36" s="10">
        <v>2265</v>
      </c>
      <c r="E36" s="10">
        <v>1316.4</v>
      </c>
      <c r="F36" s="38">
        <v>3581.4</v>
      </c>
      <c r="G36" s="1"/>
      <c r="H36" s="1"/>
      <c r="I36" s="1"/>
      <c r="J36" s="34"/>
    </row>
    <row r="37" spans="1:10" ht="19.5" customHeight="1">
      <c r="A37" s="13">
        <v>1991</v>
      </c>
      <c r="B37" s="10">
        <v>1782.3</v>
      </c>
      <c r="C37" s="11" t="s">
        <v>9</v>
      </c>
      <c r="D37" s="10">
        <v>1782.3</v>
      </c>
      <c r="E37" s="10">
        <v>2462.1</v>
      </c>
      <c r="F37" s="38">
        <v>4244.4</v>
      </c>
      <c r="G37" s="1"/>
      <c r="H37" s="1"/>
      <c r="I37" s="1"/>
      <c r="J37" s="34"/>
    </row>
    <row r="38" spans="1:10" ht="19.5" customHeight="1">
      <c r="A38" s="33" t="s">
        <v>8</v>
      </c>
      <c r="B38" s="10">
        <v>1782.4</v>
      </c>
      <c r="C38" s="11" t="s">
        <v>9</v>
      </c>
      <c r="D38" s="10">
        <v>1782.4</v>
      </c>
      <c r="E38" s="10">
        <v>1782.4</v>
      </c>
      <c r="F38" s="38">
        <v>3564.8</v>
      </c>
      <c r="G38" s="1"/>
      <c r="H38" s="1"/>
      <c r="I38" s="1"/>
      <c r="J38" s="34"/>
    </row>
    <row r="39" spans="1:10" ht="21.75" customHeight="1">
      <c r="A39" s="1"/>
      <c r="B39" s="1"/>
      <c r="C39" s="1"/>
      <c r="D39" s="1"/>
      <c r="E39" s="1"/>
      <c r="F39" s="1"/>
      <c r="G39" s="1"/>
      <c r="H39" s="1"/>
      <c r="I39" s="1"/>
      <c r="J39" s="34"/>
    </row>
    <row r="40" spans="1:10" ht="12.75" customHeight="1">
      <c r="A40" s="40" t="s">
        <v>10</v>
      </c>
      <c r="B40" s="40"/>
      <c r="C40" s="40"/>
      <c r="D40" s="40"/>
      <c r="E40" s="40"/>
      <c r="F40" s="40"/>
      <c r="G40" s="40"/>
      <c r="H40" s="40"/>
      <c r="I40" s="40"/>
      <c r="J40" s="34"/>
    </row>
    <row r="41" spans="1:10" ht="13.5" customHeight="1">
      <c r="A41" s="40" t="s">
        <v>11</v>
      </c>
      <c r="B41" s="40"/>
      <c r="C41" s="40"/>
      <c r="D41" s="40"/>
      <c r="E41" s="40"/>
      <c r="F41" s="40"/>
      <c r="G41" s="40"/>
      <c r="H41" s="40"/>
      <c r="I41" s="40"/>
      <c r="J41" s="34"/>
    </row>
    <row r="42" spans="1:10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34"/>
    </row>
    <row r="43" spans="1:10" ht="25.5" customHeight="1">
      <c r="A43" s="39" t="s">
        <v>12</v>
      </c>
      <c r="B43" s="39"/>
      <c r="C43" s="39"/>
      <c r="D43" s="39"/>
      <c r="E43" s="39"/>
      <c r="F43" s="39"/>
      <c r="G43" s="39"/>
      <c r="H43" s="39"/>
      <c r="I43" s="39"/>
      <c r="J43" s="34"/>
    </row>
    <row r="44" spans="1:10" ht="1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">
      <c r="A48" s="34"/>
      <c r="B48" s="34"/>
      <c r="C48" s="34"/>
      <c r="D48" s="34"/>
      <c r="E48" s="34"/>
      <c r="F48" s="34"/>
      <c r="G48" s="34"/>
      <c r="H48" s="34"/>
      <c r="I48" s="34"/>
      <c r="J48" s="34"/>
    </row>
  </sheetData>
  <sheetProtection/>
  <mergeCells count="4">
    <mergeCell ref="A43:I43"/>
    <mergeCell ref="A40:I40"/>
    <mergeCell ref="A41:I41"/>
    <mergeCell ref="A42:I42"/>
  </mergeCells>
  <printOptions/>
  <pageMargins left="0.67" right="0.58" top="0.984251968503937" bottom="0.984251968503937" header="0.5118110236220472" footer="0.5118110236220472"/>
  <pageSetup fitToHeight="1" fitToWidth="1" horizontalDpi="300" verticalDpi="300" orientation="portrait" paperSize="9" scale="55" r:id="rId3"/>
  <headerFooter alignWithMargins="0">
    <oddFooter>&amp;C&amp;F</oddFooter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Torill Alsaker</cp:lastModifiedBy>
  <cp:lastPrinted>2020-02-05T09:10:23Z</cp:lastPrinted>
  <dcterms:created xsi:type="dcterms:W3CDTF">1997-01-21T09:14:38Z</dcterms:created>
  <dcterms:modified xsi:type="dcterms:W3CDTF">2020-09-08T10:59:48Z</dcterms:modified>
  <cp:category/>
  <cp:version/>
  <cp:contentType/>
  <cp:contentStatus/>
</cp:coreProperties>
</file>